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31\Desktop\HP関係\料金\"/>
    </mc:Choice>
  </mc:AlternateContent>
  <xr:revisionPtr revIDLastSave="0" documentId="13_ncr:1_{D86E633C-F6EE-492D-AB3F-387A1143D284}" xr6:coauthVersionLast="47" xr6:coauthVersionMax="47" xr10:uidLastSave="{00000000-0000-0000-0000-000000000000}"/>
  <bookViews>
    <workbookView xWindow="-120" yWindow="-120" windowWidth="20730" windowHeight="11760" xr2:uid="{F9D9AA2D-1D04-4EF5-B46D-5C8A87165E64}"/>
  </bookViews>
  <sheets>
    <sheet name="上下水道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25" i="1" s="1"/>
  <c r="D12" i="1"/>
  <c r="B17" i="1"/>
  <c r="B28" i="1"/>
  <c r="B20" i="1"/>
  <c r="A20" i="1"/>
  <c r="A28" i="1" s="1"/>
  <c r="C12" i="1"/>
  <c r="I11" i="1"/>
  <c r="I30" i="1" s="1"/>
  <c r="J30" i="1" s="1"/>
  <c r="C11" i="1"/>
  <c r="C28" i="1" s="1"/>
  <c r="I10" i="1"/>
  <c r="I22" i="1" s="1"/>
  <c r="J22" i="1" s="1"/>
  <c r="C10" i="1"/>
  <c r="C20" i="1" s="1"/>
  <c r="D28" i="1" l="1"/>
  <c r="I21" i="1"/>
  <c r="J21" i="1" s="1"/>
  <c r="I31" i="1"/>
  <c r="J31" i="1" s="1"/>
  <c r="I32" i="1"/>
  <c r="J32" i="1" s="1"/>
  <c r="I33" i="1"/>
  <c r="J33" i="1" s="1"/>
  <c r="D20" i="1"/>
  <c r="D21" i="1" s="1"/>
  <c r="D10" i="1" s="1"/>
  <c r="I20" i="1"/>
  <c r="J20" i="1" s="1"/>
  <c r="B25" i="1"/>
  <c r="I19" i="1"/>
  <c r="J19" i="1" s="1"/>
  <c r="J34" i="1" l="1"/>
  <c r="J11" i="1" s="1"/>
  <c r="J23" i="1"/>
  <c r="J10" i="1" s="1"/>
  <c r="D29" i="1"/>
  <c r="D11" i="1" l="1"/>
  <c r="E10" i="1" s="1"/>
  <c r="K10" i="1"/>
  <c r="H3" i="1" l="1"/>
</calcChain>
</file>

<file path=xl/sharedStrings.xml><?xml version="1.0" encoding="utf-8"?>
<sst xmlns="http://schemas.openxmlformats.org/spreadsheetml/2006/main" count="64" uniqueCount="34">
  <si>
    <t>水道料金計算表</t>
    <rPh sb="0" eb="2">
      <t>スイドウ</t>
    </rPh>
    <rPh sb="2" eb="4">
      <t>リョウキン</t>
    </rPh>
    <rPh sb="4" eb="6">
      <t>ケイサン</t>
    </rPh>
    <rPh sb="6" eb="7">
      <t>ヒョウ</t>
    </rPh>
    <phoneticPr fontId="3"/>
  </si>
  <si>
    <t>入力</t>
    <rPh sb="0" eb="2">
      <t>ニュウリョク</t>
    </rPh>
    <phoneticPr fontId="3"/>
  </si>
  <si>
    <t>水道種類</t>
    <rPh sb="0" eb="2">
      <t>スイドウ</t>
    </rPh>
    <rPh sb="2" eb="4">
      <t>シュルイ</t>
    </rPh>
    <phoneticPr fontId="3"/>
  </si>
  <si>
    <t>上水</t>
  </si>
  <si>
    <t>合計</t>
    <rPh sb="0" eb="2">
      <t>ゴウケイ</t>
    </rPh>
    <phoneticPr fontId="3"/>
  </si>
  <si>
    <t>一般</t>
  </si>
  <si>
    <t>水道使用量　２ヵ月分</t>
    <rPh sb="0" eb="2">
      <t>スイドウ</t>
    </rPh>
    <rPh sb="2" eb="5">
      <t>シヨウリョウ</t>
    </rPh>
    <rPh sb="8" eb="9">
      <t>ゲツ</t>
    </rPh>
    <rPh sb="9" eb="10">
      <t>ブン</t>
    </rPh>
    <phoneticPr fontId="3"/>
  </si>
  <si>
    <t>㎥</t>
    <phoneticPr fontId="3"/>
  </si>
  <si>
    <t>メーター口径</t>
    <rPh sb="4" eb="6">
      <t>コウケイ</t>
    </rPh>
    <phoneticPr fontId="3"/>
  </si>
  <si>
    <t>㍉</t>
    <phoneticPr fontId="3"/>
  </si>
  <si>
    <t>消費税等</t>
    <rPh sb="0" eb="3">
      <t>ショウヒゼイ</t>
    </rPh>
    <rPh sb="3" eb="4">
      <t>トウ</t>
    </rPh>
    <phoneticPr fontId="7"/>
  </si>
  <si>
    <t>【上水道】上水・簡水</t>
    <rPh sb="1" eb="4">
      <t>ジョウスイドウ</t>
    </rPh>
    <rPh sb="5" eb="7">
      <t>ジョウスイ</t>
    </rPh>
    <rPh sb="8" eb="10">
      <t>カンスイ</t>
    </rPh>
    <phoneticPr fontId="3"/>
  </si>
  <si>
    <t>請求金額</t>
    <rPh sb="0" eb="2">
      <t>セイキュウ</t>
    </rPh>
    <rPh sb="2" eb="4">
      <t>キンガク</t>
    </rPh>
    <phoneticPr fontId="3"/>
  </si>
  <si>
    <t>【下水道】公共・農集排</t>
    <rPh sb="1" eb="4">
      <t>ゲスイドウ</t>
    </rPh>
    <rPh sb="5" eb="7">
      <t>コウキョウ</t>
    </rPh>
    <rPh sb="8" eb="11">
      <t>ノウシュウハイ</t>
    </rPh>
    <phoneticPr fontId="3"/>
  </si>
  <si>
    <t>徴収金額</t>
    <rPh sb="0" eb="2">
      <t>チョウシュウ</t>
    </rPh>
    <rPh sb="2" eb="4">
      <t>キンガク</t>
    </rPh>
    <phoneticPr fontId="3"/>
  </si>
  <si>
    <t>１ヵ月分①</t>
    <rPh sb="2" eb="3">
      <t>ゲツ</t>
    </rPh>
    <rPh sb="3" eb="4">
      <t>ブン</t>
    </rPh>
    <phoneticPr fontId="3"/>
  </si>
  <si>
    <t>１ヵ月分②</t>
    <rPh sb="2" eb="3">
      <t>ゲツ</t>
    </rPh>
    <rPh sb="3" eb="4">
      <t>ブン</t>
    </rPh>
    <phoneticPr fontId="3"/>
  </si>
  <si>
    <t>メーター</t>
    <phoneticPr fontId="3"/>
  </si>
  <si>
    <t>１か月分①　計算表</t>
    <rPh sb="2" eb="4">
      <t>ゲツブン</t>
    </rPh>
    <rPh sb="6" eb="8">
      <t>ケイサン</t>
    </rPh>
    <rPh sb="8" eb="9">
      <t>ヒョウ</t>
    </rPh>
    <phoneticPr fontId="11"/>
  </si>
  <si>
    <t>基本料金</t>
    <phoneticPr fontId="3"/>
  </si>
  <si>
    <t>10㎥まで</t>
    <phoneticPr fontId="3"/>
  </si>
  <si>
    <t>超過料金</t>
    <rPh sb="0" eb="2">
      <t>チョウカ</t>
    </rPh>
    <rPh sb="2" eb="4">
      <t>リョウキン</t>
    </rPh>
    <phoneticPr fontId="3"/>
  </si>
  <si>
    <t>汚水排除量</t>
    <rPh sb="0" eb="2">
      <t>オスイ</t>
    </rPh>
    <rPh sb="2" eb="4">
      <t>ハイジョ</t>
    </rPh>
    <rPh sb="4" eb="5">
      <t>リョウ</t>
    </rPh>
    <phoneticPr fontId="7"/>
  </si>
  <si>
    <t>小計</t>
    <rPh sb="0" eb="2">
      <t>ショウケイ</t>
    </rPh>
    <phoneticPr fontId="7"/>
  </si>
  <si>
    <t>11㎥～30㎥</t>
    <phoneticPr fontId="3"/>
  </si>
  <si>
    <t>31㎥～60㎥</t>
    <phoneticPr fontId="3"/>
  </si>
  <si>
    <t>小計</t>
    <rPh sb="0" eb="2">
      <t>ショウケイ</t>
    </rPh>
    <phoneticPr fontId="3"/>
  </si>
  <si>
    <t>61㎥～100㎥</t>
    <phoneticPr fontId="3"/>
  </si>
  <si>
    <t>101㎥～</t>
    <phoneticPr fontId="3"/>
  </si>
  <si>
    <t>１か月分②　計算表</t>
    <phoneticPr fontId="3"/>
  </si>
  <si>
    <t>定額料金単価</t>
    <rPh sb="0" eb="2">
      <t>テイガク</t>
    </rPh>
    <rPh sb="2" eb="4">
      <t>リョウキン</t>
    </rPh>
    <rPh sb="4" eb="6">
      <t>タンカ</t>
    </rPh>
    <phoneticPr fontId="7"/>
  </si>
  <si>
    <t>従量料金単価</t>
    <rPh sb="0" eb="2">
      <t>ジュウリョウ</t>
    </rPh>
    <rPh sb="2" eb="4">
      <t>リョウキン</t>
    </rPh>
    <rPh sb="4" eb="6">
      <t>タンカ</t>
    </rPh>
    <phoneticPr fontId="7"/>
  </si>
  <si>
    <t>使用量</t>
    <rPh sb="0" eb="3">
      <t>シヨウリョウリョウ</t>
    </rPh>
    <phoneticPr fontId="7"/>
  </si>
  <si>
    <t>使用量</t>
    <rPh sb="0" eb="2">
      <t>シヨウ</t>
    </rPh>
    <rPh sb="2" eb="3">
      <t>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</si>
</sst>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&quot;㎥&quot;"/>
  </numFmts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9"/>
      <name val="ＭＳ 明朝"/>
      <family val="2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2" tint="-0.499984740745262"/>
      <name val="ＭＳ 明朝"/>
      <family val="1"/>
      <charset val="128"/>
    </font>
    <font>
      <sz val="16"/>
      <color theme="9" tint="-0.49998474074526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6"/>
      </left>
      <right/>
      <top style="double">
        <color theme="6"/>
      </top>
      <bottom/>
      <diagonal/>
    </border>
    <border>
      <left/>
      <right/>
      <top style="double">
        <color theme="6"/>
      </top>
      <bottom/>
      <diagonal/>
    </border>
    <border>
      <left/>
      <right style="double">
        <color theme="6"/>
      </right>
      <top style="double">
        <color theme="6"/>
      </top>
      <bottom/>
      <diagonal/>
    </border>
    <border>
      <left style="double">
        <color theme="6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theme="6"/>
      </right>
      <top/>
      <bottom/>
      <diagonal/>
    </border>
    <border>
      <left style="double">
        <color theme="6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6"/>
      </left>
      <right/>
      <top/>
      <bottom/>
      <diagonal/>
    </border>
    <border>
      <left style="thin">
        <color indexed="64"/>
      </left>
      <right style="double">
        <color theme="6"/>
      </right>
      <top style="medium">
        <color indexed="64"/>
      </top>
      <bottom style="thin">
        <color indexed="64"/>
      </bottom>
      <diagonal/>
    </border>
    <border>
      <left style="double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6"/>
      </right>
      <top style="thin">
        <color indexed="64"/>
      </top>
      <bottom style="medium">
        <color indexed="64"/>
      </bottom>
      <diagonal/>
    </border>
    <border>
      <left style="double">
        <color theme="6"/>
      </left>
      <right/>
      <top/>
      <bottom style="double">
        <color theme="6"/>
      </bottom>
      <diagonal/>
    </border>
    <border>
      <left/>
      <right/>
      <top/>
      <bottom style="double">
        <color theme="6"/>
      </bottom>
      <diagonal/>
    </border>
    <border>
      <left/>
      <right style="double">
        <color theme="6"/>
      </right>
      <top/>
      <bottom style="double">
        <color theme="6"/>
      </bottom>
      <diagonal/>
    </border>
    <border>
      <left style="double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double">
        <color theme="9"/>
      </right>
      <top style="double">
        <color theme="9"/>
      </top>
      <bottom/>
      <diagonal/>
    </border>
    <border>
      <left style="double">
        <color theme="6"/>
      </left>
      <right/>
      <top style="medium">
        <color indexed="64"/>
      </top>
      <bottom style="double">
        <color theme="6"/>
      </bottom>
      <diagonal/>
    </border>
    <border>
      <left/>
      <right/>
      <top style="medium">
        <color indexed="64"/>
      </top>
      <bottom style="double">
        <color theme="6"/>
      </bottom>
      <diagonal/>
    </border>
    <border>
      <left style="double">
        <color theme="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theme="9"/>
      </right>
      <top/>
      <bottom/>
      <diagonal/>
    </border>
    <border>
      <left style="double">
        <color theme="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9"/>
      </left>
      <right/>
      <top/>
      <bottom/>
      <diagonal/>
    </border>
    <border>
      <left style="thin">
        <color indexed="64"/>
      </left>
      <right style="double">
        <color theme="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/>
      </right>
      <top style="thin">
        <color indexed="64"/>
      </top>
      <bottom style="medium">
        <color indexed="64"/>
      </bottom>
      <diagonal/>
    </border>
    <border>
      <left style="double">
        <color theme="9"/>
      </left>
      <right/>
      <top style="medium">
        <color indexed="64"/>
      </top>
      <bottom style="double">
        <color theme="9"/>
      </bottom>
      <diagonal/>
    </border>
    <border>
      <left/>
      <right/>
      <top style="medium">
        <color indexed="64"/>
      </top>
      <bottom style="double">
        <color theme="9"/>
      </bottom>
      <diagonal/>
    </border>
    <border>
      <left/>
      <right style="double">
        <color theme="9"/>
      </right>
      <top/>
      <bottom style="double">
        <color theme="9"/>
      </bottom>
      <diagonal/>
    </border>
    <border>
      <left style="double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9" fontId="6" fillId="0" borderId="0" xfId="2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Protection="1">
      <alignment vertical="center"/>
      <protection locked="0"/>
    </xf>
    <xf numFmtId="9" fontId="6" fillId="2" borderId="1" xfId="2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177" fontId="4" fillId="0" borderId="4" xfId="0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11" xfId="0" applyFont="1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7" fontId="4" fillId="0" borderId="0" xfId="0" applyNumberFormat="1" applyFont="1">
      <alignment vertical="center"/>
    </xf>
    <xf numFmtId="176" fontId="4" fillId="0" borderId="0" xfId="1" applyNumberFormat="1" applyFont="1" applyBorder="1">
      <alignment vertical="center"/>
    </xf>
    <xf numFmtId="177" fontId="4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8" xfId="0" applyFont="1" applyBorder="1">
      <alignment vertical="center"/>
    </xf>
    <xf numFmtId="38" fontId="2" fillId="0" borderId="23" xfId="1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38" fontId="2" fillId="0" borderId="24" xfId="1" applyFont="1" applyBorder="1" applyAlignment="1">
      <alignment vertical="center"/>
    </xf>
    <xf numFmtId="38" fontId="4" fillId="0" borderId="27" xfId="0" applyNumberFormat="1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2" fillId="0" borderId="35" xfId="0" applyFont="1" applyBorder="1">
      <alignment vertical="center"/>
    </xf>
    <xf numFmtId="38" fontId="2" fillId="0" borderId="38" xfId="1" applyFont="1" applyBorder="1" applyAlignment="1">
      <alignment vertical="center"/>
    </xf>
    <xf numFmtId="38" fontId="4" fillId="0" borderId="41" xfId="0" applyNumberFormat="1" applyFont="1" applyBorder="1">
      <alignment vertical="center"/>
    </xf>
    <xf numFmtId="0" fontId="2" fillId="0" borderId="42" xfId="0" applyFont="1" applyBorder="1">
      <alignment vertical="center"/>
    </xf>
    <xf numFmtId="38" fontId="2" fillId="0" borderId="43" xfId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4" xfId="0" applyFont="1" applyBorder="1">
      <alignment vertical="center"/>
    </xf>
    <xf numFmtId="0" fontId="12" fillId="0" borderId="14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8" xfId="0" applyFont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0BD9-2263-43F9-9714-1021A503C946}">
  <dimension ref="A1:M35"/>
  <sheetViews>
    <sheetView tabSelected="1" zoomScaleNormal="100" workbookViewId="0">
      <selection activeCell="C6" sqref="C6"/>
    </sheetView>
  </sheetViews>
  <sheetFormatPr defaultRowHeight="18.75" customHeight="1" x14ac:dyDescent="0.15"/>
  <cols>
    <col min="1" max="1" width="18.75" style="2" customWidth="1"/>
    <col min="2" max="2" width="16.125" style="2" bestFit="1" customWidth="1"/>
    <col min="3" max="3" width="11.5" style="2" bestFit="1" customWidth="1"/>
    <col min="4" max="4" width="16.25" style="2" customWidth="1"/>
    <col min="5" max="5" width="13" style="2" bestFit="1" customWidth="1"/>
    <col min="6" max="6" width="7.5" style="2" customWidth="1"/>
    <col min="7" max="7" width="18.75" style="2" customWidth="1"/>
    <col min="8" max="8" width="16.125" style="2" bestFit="1" customWidth="1"/>
    <col min="9" max="9" width="11.625" style="2" bestFit="1" customWidth="1"/>
    <col min="10" max="10" width="16.25" style="2" customWidth="1"/>
    <col min="11" max="11" width="13.75" style="2" customWidth="1"/>
    <col min="12" max="16384" width="9" style="2"/>
  </cols>
  <sheetData>
    <row r="1" spans="1:13" ht="18.75" customHeight="1" x14ac:dyDescent="0.15">
      <c r="A1" s="1" t="s">
        <v>0</v>
      </c>
    </row>
    <row r="2" spans="1:13" ht="18.75" customHeight="1" thickBot="1" x14ac:dyDescent="0.2">
      <c r="C2" s="3" t="s">
        <v>1</v>
      </c>
    </row>
    <row r="3" spans="1:13" ht="18.75" customHeight="1" thickBot="1" x14ac:dyDescent="0.2">
      <c r="A3" s="2" t="s">
        <v>2</v>
      </c>
      <c r="C3" s="4" t="s">
        <v>3</v>
      </c>
      <c r="E3" s="5"/>
      <c r="F3" s="6"/>
      <c r="G3" s="7" t="s">
        <v>4</v>
      </c>
      <c r="H3" s="8">
        <f>E10+K10</f>
        <v>4664</v>
      </c>
    </row>
    <row r="4" spans="1:13" ht="18.75" customHeight="1" thickBot="1" x14ac:dyDescent="0.2">
      <c r="C4" s="9" t="s">
        <v>5</v>
      </c>
      <c r="E4" s="5"/>
      <c r="F4" s="6"/>
      <c r="G4" s="3"/>
      <c r="H4" s="10"/>
    </row>
    <row r="5" spans="1:13" ht="18.75" customHeight="1" thickBot="1" x14ac:dyDescent="0.2">
      <c r="A5" s="2" t="s">
        <v>6</v>
      </c>
      <c r="C5" s="11">
        <v>0</v>
      </c>
      <c r="D5" s="2" t="s">
        <v>7</v>
      </c>
      <c r="H5" s="1"/>
      <c r="I5" s="1"/>
      <c r="J5" s="1"/>
      <c r="K5" s="1"/>
      <c r="L5" s="1"/>
      <c r="M5" s="1"/>
    </row>
    <row r="6" spans="1:13" ht="18.75" customHeight="1" thickBot="1" x14ac:dyDescent="0.2">
      <c r="A6" s="2" t="s">
        <v>8</v>
      </c>
      <c r="C6" s="11">
        <v>13</v>
      </c>
      <c r="D6" s="2" t="s">
        <v>9</v>
      </c>
      <c r="H6" s="1"/>
      <c r="I6" s="1"/>
      <c r="J6" s="1"/>
      <c r="K6" s="1"/>
      <c r="L6" s="1"/>
      <c r="M6" s="1"/>
    </row>
    <row r="7" spans="1:13" ht="18.75" customHeight="1" thickBot="1" x14ac:dyDescent="0.2">
      <c r="A7" s="60" t="s">
        <v>10</v>
      </c>
      <c r="C7" s="12">
        <v>0.1</v>
      </c>
      <c r="H7" s="1"/>
      <c r="I7" s="1"/>
      <c r="J7" s="1"/>
      <c r="K7" s="1"/>
      <c r="L7" s="1"/>
      <c r="M7" s="1"/>
    </row>
    <row r="8" spans="1:13" ht="18.75" customHeight="1" x14ac:dyDescent="0.15">
      <c r="C8" s="13"/>
      <c r="H8" s="1"/>
      <c r="I8" s="1"/>
      <c r="J8" s="1"/>
      <c r="K8" s="1"/>
      <c r="L8" s="1"/>
      <c r="M8" s="1"/>
    </row>
    <row r="9" spans="1:13" ht="18.75" customHeight="1" thickBot="1" x14ac:dyDescent="0.2">
      <c r="A9" s="14" t="s">
        <v>11</v>
      </c>
      <c r="E9" s="3" t="s">
        <v>12</v>
      </c>
      <c r="G9" s="14" t="s">
        <v>13</v>
      </c>
      <c r="K9" s="3" t="s">
        <v>12</v>
      </c>
      <c r="L9" s="1"/>
      <c r="M9" s="1"/>
    </row>
    <row r="10" spans="1:13" ht="18.75" customHeight="1" x14ac:dyDescent="0.15">
      <c r="A10" s="74" t="s">
        <v>14</v>
      </c>
      <c r="B10" s="61" t="s">
        <v>15</v>
      </c>
      <c r="C10" s="15">
        <f>ROUNDUP(C5/2,0)</f>
        <v>0</v>
      </c>
      <c r="D10" s="16">
        <f>D21</f>
        <v>792</v>
      </c>
      <c r="E10" s="77">
        <f>SUM(D10:D12)</f>
        <v>1804</v>
      </c>
      <c r="G10" s="74" t="s">
        <v>14</v>
      </c>
      <c r="H10" s="61" t="s">
        <v>15</v>
      </c>
      <c r="I10" s="15">
        <f>ROUNDUP(C5/2,0)</f>
        <v>0</v>
      </c>
      <c r="J10" s="16">
        <f>J23</f>
        <v>1430</v>
      </c>
      <c r="K10" s="66">
        <f>ROUNDDOWN((J10+J11),0)</f>
        <v>2860</v>
      </c>
      <c r="L10" s="1"/>
      <c r="M10" s="1"/>
    </row>
    <row r="11" spans="1:13" ht="18.75" customHeight="1" thickBot="1" x14ac:dyDescent="0.2">
      <c r="A11" s="75"/>
      <c r="B11" s="65" t="s">
        <v>16</v>
      </c>
      <c r="C11" s="17">
        <f>ROUNDDOWN(C5/2,0)</f>
        <v>0</v>
      </c>
      <c r="D11" s="18">
        <f>D29</f>
        <v>792</v>
      </c>
      <c r="E11" s="78"/>
      <c r="G11" s="76"/>
      <c r="H11" s="63" t="s">
        <v>16</v>
      </c>
      <c r="I11" s="19">
        <f>ROUNDDOWN(C5/2,0)</f>
        <v>0</v>
      </c>
      <c r="J11" s="20">
        <f>J34</f>
        <v>1430</v>
      </c>
      <c r="K11" s="67"/>
      <c r="L11" s="1"/>
      <c r="M11" s="1"/>
    </row>
    <row r="12" spans="1:13" ht="18.75" customHeight="1" thickBot="1" x14ac:dyDescent="0.2">
      <c r="A12" s="76"/>
      <c r="B12" s="21" t="s">
        <v>17</v>
      </c>
      <c r="C12" s="22" t="str">
        <f>C6&amp;"㍉"</f>
        <v>13㍉</v>
      </c>
      <c r="D12" s="20">
        <f>IF($C$6=13,220,IF($C$6=20,396,IF($C$6=25,440,IF($C$6=30,660,IF($C$6=40,770,IF($C$6=50,2728,IF($C$6=75,4796,IF($C$6=100,5720,7414))))))))</f>
        <v>220</v>
      </c>
      <c r="E12" s="79"/>
      <c r="G12" s="3"/>
      <c r="H12" s="23"/>
      <c r="I12" s="24"/>
      <c r="J12" s="25"/>
      <c r="K12" s="10"/>
      <c r="L12" s="1"/>
      <c r="M12" s="1"/>
    </row>
    <row r="13" spans="1:13" ht="18.75" customHeight="1" thickBot="1" x14ac:dyDescent="0.2">
      <c r="A13" s="3"/>
      <c r="C13" s="26"/>
      <c r="D13" s="25"/>
      <c r="E13" s="10"/>
      <c r="G13" s="27"/>
    </row>
    <row r="14" spans="1:13" ht="18.75" customHeight="1" thickTop="1" thickBot="1" x14ac:dyDescent="0.2">
      <c r="A14" s="27"/>
      <c r="G14" s="62" t="s">
        <v>18</v>
      </c>
      <c r="H14" s="28"/>
      <c r="I14" s="28"/>
      <c r="J14" s="29"/>
    </row>
    <row r="15" spans="1:13" ht="18.75" customHeight="1" thickTop="1" thickBot="1" x14ac:dyDescent="0.2">
      <c r="A15" s="62" t="s">
        <v>18</v>
      </c>
      <c r="B15" s="28"/>
      <c r="C15" s="28"/>
      <c r="D15" s="29"/>
      <c r="G15" s="30" t="s">
        <v>19</v>
      </c>
      <c r="H15" s="31" t="s">
        <v>30</v>
      </c>
      <c r="J15" s="32"/>
    </row>
    <row r="16" spans="1:13" ht="18.75" customHeight="1" thickBot="1" x14ac:dyDescent="0.2">
      <c r="A16" s="30" t="s">
        <v>19</v>
      </c>
      <c r="B16" s="31" t="s">
        <v>30</v>
      </c>
      <c r="D16" s="32"/>
      <c r="G16" s="33" t="s">
        <v>20</v>
      </c>
      <c r="H16" s="34">
        <v>1430</v>
      </c>
      <c r="J16" s="32"/>
    </row>
    <row r="17" spans="1:10" ht="18.75" customHeight="1" thickBot="1" x14ac:dyDescent="0.2">
      <c r="A17" s="33" t="str">
        <f>IF(OR($C$3="上水",$C$3="簡水"),IF(OR($C$4="一般",$C$4="共用"),"5㎥まで",IF($C$4="官公署学校病院営業","50㎥まで",IF($C$4="工業用","200㎥まで","10㎥まで"))))</f>
        <v>5㎥まで</v>
      </c>
      <c r="B17" s="34">
        <f>IF(C3="上水",IF(OR(C4="一般",C4="共用"),792,IF(C4="官公署学校病院営業",7920,IF(C4="工業用",31680,1584))),IF(C3="簡水",IF(OR(C4="一般",C4="共用"),660,IF(C4="官公署学校病院営業",7920,IF(C4="工業用",31680,1584)))))</f>
        <v>792</v>
      </c>
      <c r="D17" s="32"/>
      <c r="G17" s="35"/>
      <c r="J17" s="32"/>
    </row>
    <row r="18" spans="1:10" ht="18.75" customHeight="1" thickBot="1" x14ac:dyDescent="0.2">
      <c r="A18" s="35"/>
      <c r="D18" s="32"/>
      <c r="G18" s="30" t="s">
        <v>21</v>
      </c>
      <c r="H18" s="36" t="s">
        <v>31</v>
      </c>
      <c r="I18" s="37" t="s">
        <v>22</v>
      </c>
      <c r="J18" s="38" t="s">
        <v>23</v>
      </c>
    </row>
    <row r="19" spans="1:10" ht="18.75" customHeight="1" x14ac:dyDescent="0.15">
      <c r="A19" s="30" t="s">
        <v>21</v>
      </c>
      <c r="B19" s="36" t="s">
        <v>31</v>
      </c>
      <c r="C19" s="37" t="s">
        <v>32</v>
      </c>
      <c r="D19" s="38" t="s">
        <v>23</v>
      </c>
      <c r="G19" s="39" t="s">
        <v>24</v>
      </c>
      <c r="H19" s="40">
        <v>154</v>
      </c>
      <c r="I19" s="40">
        <f>IF(I10&lt;=10,0,IF(I10&gt;=31,20,I10-10))</f>
        <v>0</v>
      </c>
      <c r="J19" s="41">
        <f>ROUNDDOWN(H19*I19,0)</f>
        <v>0</v>
      </c>
    </row>
    <row r="20" spans="1:10" ht="18.75" customHeight="1" thickBot="1" x14ac:dyDescent="0.2">
      <c r="A20" s="42" t="str">
        <f>IF(C3="上水",IF(OR(C4="一般",C4="共用"),"6㎥～",IF(C4="官公署学校病院営業","51㎥～",IF(C4="工業用","201㎥～","11㎥～"))),IF(C3="簡水",IF(OR(C4="一般",C4="臨時"),"11㎥～",IF(C4="官公署学校病院営業","51㎥～",IF(C4="共用","6㎥～","201㎥～")))))</f>
        <v>6㎥～</v>
      </c>
      <c r="B20" s="43" t="str">
        <f>IF(C3="上水","158","110")</f>
        <v>158</v>
      </c>
      <c r="C20" s="44">
        <f>IF(OR($C$3="上水",$C$3="簡水"),IF(OR(C4="一般",C4="共用"),IF(C10&lt;=5,0,C10-5),IF(C4="官公署学校病院営業",IF(C10&lt;=50,0,C10-50),IF(C4="工業用",IF(C10&lt;=200,0,C10-200),IF(C4="臨時",IF(C10&lt;=10,0,C10-10))))))</f>
        <v>0</v>
      </c>
      <c r="D20" s="45">
        <f>ROUNDDOWN(B20*C20,0)</f>
        <v>0</v>
      </c>
      <c r="G20" s="39" t="s">
        <v>25</v>
      </c>
      <c r="H20" s="40">
        <v>165</v>
      </c>
      <c r="I20" s="40">
        <f>IF(I10&lt;=30,0,IF(I10&gt;=61,30,I10-30))</f>
        <v>0</v>
      </c>
      <c r="J20" s="41">
        <f>ROUNDDOWN(H20*I20,0)</f>
        <v>0</v>
      </c>
    </row>
    <row r="21" spans="1:10" ht="18.75" customHeight="1" thickBot="1" x14ac:dyDescent="0.2">
      <c r="A21" s="68" t="s">
        <v>26</v>
      </c>
      <c r="B21" s="69"/>
      <c r="C21" s="69"/>
      <c r="D21" s="46">
        <f>B17+D20</f>
        <v>792</v>
      </c>
      <c r="G21" s="39" t="s">
        <v>27</v>
      </c>
      <c r="H21" s="40">
        <v>176</v>
      </c>
      <c r="I21" s="40">
        <f>IF(I10&lt;=60,0,IF(I10&gt;=101,40,I10-60))</f>
        <v>0</v>
      </c>
      <c r="J21" s="41">
        <f>ROUNDDOWN(H21*I21,0)</f>
        <v>0</v>
      </c>
    </row>
    <row r="22" spans="1:10" ht="18.75" customHeight="1" thickTop="1" thickBot="1" x14ac:dyDescent="0.2">
      <c r="A22" s="3"/>
      <c r="B22" s="3"/>
      <c r="C22" s="3"/>
      <c r="D22" s="47"/>
      <c r="G22" s="42" t="s">
        <v>28</v>
      </c>
      <c r="H22" s="44">
        <v>187</v>
      </c>
      <c r="I22" s="44">
        <f>IF(I10&lt;=100,0,I10-100)</f>
        <v>0</v>
      </c>
      <c r="J22" s="45">
        <f>ROUNDDOWN(H22*I22,0)</f>
        <v>0</v>
      </c>
    </row>
    <row r="23" spans="1:10" ht="18.75" customHeight="1" thickTop="1" thickBot="1" x14ac:dyDescent="0.2">
      <c r="A23" s="64" t="s">
        <v>29</v>
      </c>
      <c r="B23" s="48"/>
      <c r="C23" s="48"/>
      <c r="D23" s="49"/>
      <c r="G23" s="70" t="s">
        <v>26</v>
      </c>
      <c r="H23" s="71"/>
      <c r="I23" s="71"/>
      <c r="J23" s="46">
        <f>H16+J19+J20+J21+J22</f>
        <v>1430</v>
      </c>
    </row>
    <row r="24" spans="1:10" ht="18.75" customHeight="1" thickTop="1" thickBot="1" x14ac:dyDescent="0.2">
      <c r="A24" s="50" t="s">
        <v>19</v>
      </c>
      <c r="B24" s="31" t="s">
        <v>30</v>
      </c>
      <c r="D24" s="51"/>
      <c r="G24" s="3"/>
      <c r="H24" s="3"/>
      <c r="I24" s="3"/>
      <c r="J24" s="47"/>
    </row>
    <row r="25" spans="1:10" ht="18.75" customHeight="1" thickTop="1" thickBot="1" x14ac:dyDescent="0.2">
      <c r="A25" s="52" t="str">
        <f>A17</f>
        <v>5㎥まで</v>
      </c>
      <c r="B25" s="34">
        <f>B17</f>
        <v>792</v>
      </c>
      <c r="D25" s="51"/>
      <c r="G25" s="64" t="s">
        <v>29</v>
      </c>
      <c r="H25" s="48"/>
      <c r="I25" s="48"/>
      <c r="J25" s="49"/>
    </row>
    <row r="26" spans="1:10" ht="18.75" customHeight="1" thickBot="1" x14ac:dyDescent="0.2">
      <c r="A26" s="53"/>
      <c r="D26" s="51"/>
      <c r="G26" s="50" t="s">
        <v>19</v>
      </c>
      <c r="H26" s="31" t="s">
        <v>30</v>
      </c>
      <c r="J26" s="51"/>
    </row>
    <row r="27" spans="1:10" ht="18.75" customHeight="1" thickBot="1" x14ac:dyDescent="0.2">
      <c r="A27" s="50" t="s">
        <v>21</v>
      </c>
      <c r="B27" s="36" t="s">
        <v>31</v>
      </c>
      <c r="C27" s="37" t="s">
        <v>33</v>
      </c>
      <c r="D27" s="54" t="s">
        <v>23</v>
      </c>
      <c r="G27" s="52" t="s">
        <v>20</v>
      </c>
      <c r="H27" s="34">
        <v>1430</v>
      </c>
      <c r="J27" s="51"/>
    </row>
    <row r="28" spans="1:10" ht="18.75" customHeight="1" thickBot="1" x14ac:dyDescent="0.2">
      <c r="A28" s="55" t="str">
        <f>A20</f>
        <v>6㎥～</v>
      </c>
      <c r="B28" s="43" t="str">
        <f>IF(C3="上水","158","110")</f>
        <v>158</v>
      </c>
      <c r="C28" s="44">
        <f>IF(OR($C$3="上水",$C$3="簡水"),IF(OR(C4="一般",C4="共用"),IF(C11&lt;=5,0,C11-5),IF(C4="官公署学校病院営業",IF(C11&lt;=50,0,C11-50),IF(C4="工業用",IF(C11&lt;=200,0,C11-200),IF(C4="臨時",IF(C11&lt;=10,0,C11-10))))))</f>
        <v>0</v>
      </c>
      <c r="D28" s="56">
        <f>ROUNDDOWN(B28*C28,0)</f>
        <v>0</v>
      </c>
      <c r="G28" s="53"/>
      <c r="J28" s="51"/>
    </row>
    <row r="29" spans="1:10" ht="18.75" customHeight="1" thickBot="1" x14ac:dyDescent="0.2">
      <c r="A29" s="72" t="s">
        <v>26</v>
      </c>
      <c r="B29" s="73"/>
      <c r="C29" s="73"/>
      <c r="D29" s="57">
        <f>B25+D28</f>
        <v>792</v>
      </c>
      <c r="G29" s="50" t="s">
        <v>21</v>
      </c>
      <c r="H29" s="36" t="s">
        <v>31</v>
      </c>
      <c r="I29" s="37" t="s">
        <v>22</v>
      </c>
      <c r="J29" s="54" t="s">
        <v>23</v>
      </c>
    </row>
    <row r="30" spans="1:10" ht="18.75" customHeight="1" thickTop="1" x14ac:dyDescent="0.15">
      <c r="D30" s="47"/>
      <c r="G30" s="58" t="s">
        <v>24</v>
      </c>
      <c r="H30" s="40">
        <v>154</v>
      </c>
      <c r="I30" s="40">
        <f>IF(I11&lt;=10,0,IF(I11&gt;=31,20,I11-10))</f>
        <v>0</v>
      </c>
      <c r="J30" s="59">
        <f>ROUNDDOWN(H30*I30,0)</f>
        <v>0</v>
      </c>
    </row>
    <row r="31" spans="1:10" ht="18.75" customHeight="1" x14ac:dyDescent="0.15">
      <c r="G31" s="58" t="s">
        <v>25</v>
      </c>
      <c r="H31" s="40">
        <v>165</v>
      </c>
      <c r="I31" s="40">
        <f>IF(I11&lt;=30,0,IF(I11&gt;=61,30,I11-30))</f>
        <v>0</v>
      </c>
      <c r="J31" s="59">
        <f>ROUNDDOWN(H31*I31,0)</f>
        <v>0</v>
      </c>
    </row>
    <row r="32" spans="1:10" ht="18.75" customHeight="1" x14ac:dyDescent="0.15">
      <c r="G32" s="58" t="s">
        <v>27</v>
      </c>
      <c r="H32" s="40">
        <v>176</v>
      </c>
      <c r="I32" s="40">
        <f>IF(I11&lt;=60,0,IF(I11&gt;=101,40,I11-60))</f>
        <v>0</v>
      </c>
      <c r="J32" s="59">
        <f>ROUNDDOWN(H32*I32,0)</f>
        <v>0</v>
      </c>
    </row>
    <row r="33" spans="7:10" ht="18.75" customHeight="1" thickBot="1" x14ac:dyDescent="0.2">
      <c r="G33" s="55" t="s">
        <v>28</v>
      </c>
      <c r="H33" s="44">
        <v>187</v>
      </c>
      <c r="I33" s="44">
        <f>IF(I11&lt;=100,0,I11-100)</f>
        <v>0</v>
      </c>
      <c r="J33" s="56">
        <f>ROUNDDOWN(H33*I33,0)</f>
        <v>0</v>
      </c>
    </row>
    <row r="34" spans="7:10" ht="18.75" customHeight="1" thickBot="1" x14ac:dyDescent="0.2">
      <c r="G34" s="72" t="s">
        <v>26</v>
      </c>
      <c r="H34" s="73"/>
      <c r="I34" s="73"/>
      <c r="J34" s="57">
        <f>H27+J30+J31+J32+J33</f>
        <v>1430</v>
      </c>
    </row>
    <row r="35" spans="7:10" ht="18.75" customHeight="1" thickTop="1" x14ac:dyDescent="0.15"/>
  </sheetData>
  <mergeCells count="8">
    <mergeCell ref="K10:K11"/>
    <mergeCell ref="A21:C21"/>
    <mergeCell ref="G23:I23"/>
    <mergeCell ref="A29:C29"/>
    <mergeCell ref="G34:I34"/>
    <mergeCell ref="A10:A12"/>
    <mergeCell ref="E10:E12"/>
    <mergeCell ref="G10:G11"/>
  </mergeCells>
  <phoneticPr fontId="3"/>
  <dataValidations count="3">
    <dataValidation type="list" allowBlank="1" showInputMessage="1" showErrorMessage="1" sqref="C4" xr:uid="{986EE1E8-8D32-4594-AC10-159855FA9445}">
      <formula1>"一般,官公署学校病院営業,共用,工業用,臨時"</formula1>
    </dataValidation>
    <dataValidation type="list" allowBlank="1" showInputMessage="1" showErrorMessage="1" sqref="C6" xr:uid="{C8ECACAF-1965-4DDC-80C1-0227EFF95AC2}">
      <formula1>"13,20,25,30,40,50,75,100,125"</formula1>
    </dataValidation>
    <dataValidation type="list" allowBlank="1" showInputMessage="1" showErrorMessage="1" sqref="C3" xr:uid="{6740CF15-37A3-472C-A824-5D64BF7CE875}">
      <formula1>"上水,簡水"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上下水道計算表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user031</dc:creator>
  <cp:lastModifiedBy>user031</cp:lastModifiedBy>
  <dcterms:created xsi:type="dcterms:W3CDTF">2023-05-25T02:52:30Z</dcterms:created>
  <dcterms:modified xsi:type="dcterms:W3CDTF">2024-09-30T05:02:44Z</dcterms:modified>
</cp:coreProperties>
</file>